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easterling/Dropbox/OppEx/CONTENT/Business Leadership/Financial Management Assessment and Guides/FCC/"/>
    </mc:Choice>
  </mc:AlternateContent>
  <xr:revisionPtr revIDLastSave="0" documentId="8_{4D02A0D9-09CC-5D48-8A57-6F9A3C2C7358}" xr6:coauthVersionLast="46" xr6:coauthVersionMax="46" xr10:uidLastSave="{00000000-0000-0000-0000-000000000000}"/>
  <bookViews>
    <workbookView xWindow="0" yWindow="460" windowWidth="29040" windowHeight="15840" activeTab="4" xr2:uid="{EB7B822E-3340-4F02-8CCB-C3AF6C650350}"/>
  </bookViews>
  <sheets>
    <sheet name="Child Tuition Data" sheetId="1" r:id="rId1"/>
    <sheet name="Assistant-Teacher Data" sheetId="3" r:id="rId2"/>
    <sheet name="Monthly Enrollment Forecast" sheetId="2" r:id="rId3"/>
    <sheet name="Profit &amp; Loss" sheetId="4" r:id="rId4"/>
    <sheet name="Time-Space Percentag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4" l="1"/>
  <c r="C45" i="4"/>
  <c r="D43" i="4"/>
  <c r="C43" i="4"/>
  <c r="D23" i="4"/>
  <c r="D21" i="4"/>
  <c r="D20" i="4"/>
  <c r="D12" i="4"/>
  <c r="D27" i="4"/>
  <c r="D25" i="4"/>
  <c r="D22" i="4"/>
  <c r="D18" i="4"/>
  <c r="D28" i="4"/>
  <c r="D30" i="4"/>
  <c r="D31" i="4"/>
  <c r="D19" i="4"/>
  <c r="D32" i="4"/>
  <c r="D34" i="4"/>
  <c r="D24" i="4"/>
  <c r="D26" i="4"/>
  <c r="D35" i="4"/>
  <c r="D11" i="4"/>
  <c r="D5" i="4"/>
  <c r="D6" i="4"/>
  <c r="D3" i="4"/>
  <c r="C49" i="4"/>
  <c r="C38" i="4" s="1"/>
  <c r="D38" i="4" s="1"/>
  <c r="B17" i="5"/>
  <c r="B15" i="5"/>
  <c r="B8" i="5"/>
  <c r="B10" i="5" s="1"/>
  <c r="B9" i="5"/>
  <c r="H7" i="3"/>
  <c r="H8" i="3"/>
  <c r="H6" i="3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  <c r="C14" i="4"/>
  <c r="D14" i="4" s="1"/>
  <c r="C10" i="3"/>
  <c r="D8" i="2" s="1"/>
  <c r="E7" i="3"/>
  <c r="E8" i="3"/>
  <c r="E6" i="3"/>
  <c r="C41" i="4" l="1"/>
  <c r="C40" i="4"/>
  <c r="C39" i="4"/>
  <c r="D39" i="4" s="1"/>
  <c r="C37" i="4"/>
  <c r="C42" i="4"/>
  <c r="C36" i="4"/>
  <c r="C11" i="3"/>
  <c r="D9" i="2" s="1"/>
  <c r="I8" i="2"/>
  <c r="H8" i="2"/>
  <c r="K8" i="2"/>
  <c r="G8" i="2"/>
  <c r="N8" i="2"/>
  <c r="F8" i="2"/>
  <c r="C8" i="2"/>
  <c r="M8" i="2"/>
  <c r="E8" i="2"/>
  <c r="J8" i="2"/>
  <c r="L8" i="2"/>
  <c r="M9" i="2" l="1"/>
  <c r="C9" i="2"/>
  <c r="F9" i="2"/>
  <c r="N9" i="2"/>
  <c r="L9" i="2"/>
  <c r="J9" i="2"/>
  <c r="H9" i="2"/>
  <c r="G9" i="2"/>
  <c r="K9" i="2"/>
  <c r="E9" i="2"/>
  <c r="I9" i="2"/>
  <c r="C25" i="1" l="1"/>
  <c r="E26" i="1" l="1"/>
  <c r="J7" i="2" l="1"/>
  <c r="D7" i="2"/>
  <c r="F7" i="2"/>
  <c r="H7" i="2"/>
  <c r="I7" i="2"/>
  <c r="K7" i="2"/>
  <c r="L7" i="2"/>
  <c r="E7" i="2"/>
  <c r="M7" i="2"/>
  <c r="N7" i="2"/>
  <c r="G7" i="2"/>
  <c r="C7" i="2"/>
  <c r="O9" i="2"/>
  <c r="C13" i="4" s="1"/>
  <c r="D13" i="4" l="1"/>
  <c r="D15" i="4" s="1"/>
  <c r="C15" i="4"/>
  <c r="O7" i="2"/>
  <c r="C4" i="4" s="1"/>
  <c r="D4" i="4" s="1"/>
  <c r="D7" i="4" s="1"/>
  <c r="C7" i="4" l="1"/>
  <c r="C29" i="4"/>
  <c r="D29" i="4" s="1"/>
  <c r="D47" i="4" s="1"/>
  <c r="C47" i="4" l="1"/>
</calcChain>
</file>

<file path=xl/sharedStrings.xml><?xml version="1.0" encoding="utf-8"?>
<sst xmlns="http://schemas.openxmlformats.org/spreadsheetml/2006/main" count="116" uniqueCount="109">
  <si>
    <t>Weekly Fees</t>
  </si>
  <si>
    <t>Child Names</t>
  </si>
  <si>
    <t>Total Children</t>
  </si>
  <si>
    <t>Average Monthly Revenue/Child</t>
  </si>
  <si>
    <t>Enter Data in Yellow Cells:</t>
  </si>
  <si>
    <t>Monthly Forecast</t>
  </si>
  <si>
    <t>Enrollments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</si>
  <si>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</si>
  <si>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</si>
  <si>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</si>
  <si>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</si>
  <si>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</si>
  <si>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</si>
  <si>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</si>
  <si>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</si>
  <si>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</si>
  <si>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</si>
  <si>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</si>
  <si>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</si>
  <si>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Children</t>
  </si>
  <si>
    <t>Teacher Pay</t>
  </si>
  <si>
    <t>Total</t>
  </si>
  <si>
    <t>Income</t>
  </si>
  <si>
    <t xml:space="preserve">  Contributions and Grants</t>
  </si>
  <si>
    <t xml:space="preserve">  Tuition</t>
  </si>
  <si>
    <t xml:space="preserve">  Fees</t>
  </si>
  <si>
    <t xml:space="preserve">  Food Program Income</t>
  </si>
  <si>
    <t xml:space="preserve">     Total Income</t>
  </si>
  <si>
    <t xml:space="preserve">    Payroll Fees</t>
  </si>
  <si>
    <t xml:space="preserve">    Equipment Lease &amp; Maintenance</t>
  </si>
  <si>
    <t xml:space="preserve">    Office Supplies</t>
  </si>
  <si>
    <t xml:space="preserve">    Advertising</t>
  </si>
  <si>
    <t xml:space="preserve">    Background Checks</t>
  </si>
  <si>
    <t xml:space="preserve">    Bad Debt</t>
  </si>
  <si>
    <t xml:space="preserve">    Dues &amp; Memberships</t>
  </si>
  <si>
    <t xml:space="preserve">    Taxes, Licenses &amp; Permits</t>
  </si>
  <si>
    <t>Total Expenses</t>
  </si>
  <si>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</si>
  <si>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</si>
  <si>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</si>
  <si>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</si>
  <si>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</si>
  <si>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</si>
  <si>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</si>
  <si>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</si>
  <si>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Payroll Tax &amp; Benefits</t>
  </si>
  <si>
    <t>Bad Debt Write-Offs as % of Tuition Revenue:</t>
  </si>
  <si>
    <t>Child Tuition Data</t>
  </si>
  <si>
    <t>Child 9</t>
  </si>
  <si>
    <t>Child 10</t>
  </si>
  <si>
    <t>Assistant/Teacher Pay Data:</t>
  </si>
  <si>
    <t>Teacher 1</t>
  </si>
  <si>
    <t>Teacher 2</t>
  </si>
  <si>
    <t>Hourly Rate</t>
  </si>
  <si>
    <t>Enrollment Forecast</t>
  </si>
  <si>
    <t>Teacher 3</t>
  </si>
  <si>
    <t>Total Number of Teachers</t>
  </si>
  <si>
    <t>Average Hours per Week</t>
  </si>
  <si>
    <t>Monthly Pay</t>
  </si>
  <si>
    <t>Avergage Monthly Pay</t>
  </si>
  <si>
    <t xml:space="preserve">    Rent/Mortgage*</t>
  </si>
  <si>
    <t>*Calculated based upon Time-Space Percentages</t>
  </si>
  <si>
    <t xml:space="preserve">    Maintenance &amp; Repair*</t>
  </si>
  <si>
    <t xml:space="preserve">    Utilities*</t>
  </si>
  <si>
    <t xml:space="preserve">    Educational Supplies</t>
  </si>
  <si>
    <t xml:space="preserve">    Food</t>
  </si>
  <si>
    <t># Teachers</t>
  </si>
  <si>
    <t>Weeks Open/Yr</t>
  </si>
  <si>
    <t>Avg Monthly Fees</t>
  </si>
  <si>
    <t xml:space="preserve">    Cleaning Supplies*</t>
  </si>
  <si>
    <t xml:space="preserve">    Homeowner's Insurance*</t>
  </si>
  <si>
    <t xml:space="preserve">    Business Liability Insurance</t>
  </si>
  <si>
    <t xml:space="preserve">    Professional Development</t>
  </si>
  <si>
    <t xml:space="preserve">    Travel/Meals</t>
  </si>
  <si>
    <t xml:space="preserve">    Property Tax*</t>
  </si>
  <si>
    <t xml:space="preserve">    Depreciation</t>
  </si>
  <si>
    <t xml:space="preserve">    Retirement Conributions</t>
  </si>
  <si>
    <t xml:space="preserve">    Phone*</t>
  </si>
  <si>
    <t xml:space="preserve">    Other Business Expenses</t>
  </si>
  <si>
    <t>Profit/Loss</t>
  </si>
  <si>
    <t>Time-Space Percentage Calculation</t>
  </si>
  <si>
    <t>Time Percent</t>
  </si>
  <si>
    <t xml:space="preserve">   Hrs/Day Caring for Children</t>
  </si>
  <si>
    <t xml:space="preserve">   Days Per Week</t>
  </si>
  <si>
    <t xml:space="preserve">   Weeks Open/Yr</t>
  </si>
  <si>
    <t xml:space="preserve">   Total Business Hrs Per Year</t>
  </si>
  <si>
    <t xml:space="preserve">   Total Available Hrs Per Year</t>
  </si>
  <si>
    <t>Space Percent</t>
  </si>
  <si>
    <t xml:space="preserve">   Square Feet Used Regularly for Business</t>
  </si>
  <si>
    <t xml:space="preserve">   Total Square Feet of Home</t>
  </si>
  <si>
    <t>Time-Space Percentage</t>
  </si>
  <si>
    <t>Total Household Expense</t>
  </si>
  <si>
    <t>Total Tuition</t>
  </si>
  <si>
    <t>After Hrs Working on Business per Day (Cleaning/Paperwork/Food &amp; Activities Prep)</t>
  </si>
  <si>
    <t>Expenses (Per IRS Schedule C)</t>
  </si>
  <si>
    <t>Schedule C Business Income</t>
  </si>
  <si>
    <t>Cash Business Profit</t>
  </si>
  <si>
    <t xml:space="preserve">  COST OF GOOD SOLD</t>
  </si>
  <si>
    <t xml:space="preserve">  TOTAL COST OF GOODS SOLD</t>
  </si>
  <si>
    <t xml:space="preserve">  OTHER EXPENSES</t>
  </si>
  <si>
    <t xml:space="preserve">    Car and Truck Expenses</t>
  </si>
  <si>
    <t xml:space="preserve">    Contract Labor</t>
  </si>
  <si>
    <t xml:space="preserve">    Teacher Payroll &amp; Taxes</t>
  </si>
  <si>
    <t xml:space="preserve">    Employee Benefit Expenses</t>
  </si>
  <si>
    <t xml:space="preserve">    Interest Expense</t>
  </si>
  <si>
    <t xml:space="preserve">    Legal &amp; Accounting Services</t>
  </si>
  <si>
    <t xml:space="preserve">  TOTAL OTHER EXPENSES</t>
  </si>
  <si>
    <t>Child Tuition Data:</t>
  </si>
  <si>
    <t>Payroll Taxes % of Salary: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</si>
</sst>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/>
    </xf>
    <xf numFmtId="0" fontId="0" fillId="0" borderId="6" xfId="0" applyBorder="1"/>
    <xf numFmtId="0" fontId="0" fillId="5" borderId="12" xfId="0" applyFill="1" applyBorder="1"/>
    <xf numFmtId="44" fontId="0" fillId="5" borderId="1" xfId="2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2" applyFont="1" applyBorder="1"/>
    <xf numFmtId="0" fontId="0" fillId="0" borderId="16" xfId="0" applyBorder="1"/>
    <xf numFmtId="44" fontId="0" fillId="0" borderId="6" xfId="2" applyFont="1" applyBorder="1"/>
    <xf numFmtId="44" fontId="0" fillId="0" borderId="8" xfId="0" applyNumberFormat="1" applyBorder="1"/>
    <xf numFmtId="44" fontId="0" fillId="0" borderId="9" xfId="2" applyFont="1" applyBorder="1"/>
    <xf numFmtId="0" fontId="6" fillId="6" borderId="6" xfId="0" applyFont="1" applyFill="1" applyBorder="1" applyAlignment="1">
      <alignment horizontal="center"/>
    </xf>
    <xf numFmtId="44" fontId="0" fillId="0" borderId="0" xfId="2" applyFont="1"/>
    <xf numFmtId="0" fontId="2" fillId="0" borderId="5" xfId="0" applyFont="1" applyBorder="1"/>
    <xf numFmtId="44" fontId="2" fillId="0" borderId="9" xfId="2" applyFont="1" applyBorder="1"/>
    <xf numFmtId="0" fontId="2" fillId="7" borderId="20" xfId="0" applyFont="1" applyFill="1" applyBorder="1"/>
    <xf numFmtId="0" fontId="7" fillId="0" borderId="0" xfId="0" applyFont="1"/>
    <xf numFmtId="0" fontId="8" fillId="0" borderId="0" xfId="0" applyFont="1"/>
    <xf numFmtId="44" fontId="2" fillId="0" borderId="23" xfId="0" applyNumberFormat="1" applyFont="1" applyBorder="1"/>
    <xf numFmtId="9" fontId="2" fillId="5" borderId="25" xfId="3" applyFont="1" applyFill="1" applyBorder="1"/>
    <xf numFmtId="9" fontId="2" fillId="5" borderId="25" xfId="3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44" fontId="0" fillId="0" borderId="0" xfId="2" applyFont="1" applyFill="1" applyBorder="1"/>
    <xf numFmtId="43" fontId="0" fillId="0" borderId="0" xfId="1" applyFont="1" applyFill="1" applyBorder="1" applyAlignment="1">
      <alignment horizontal="center"/>
    </xf>
    <xf numFmtId="0" fontId="0" fillId="0" borderId="0" xfId="0" applyFill="1"/>
    <xf numFmtId="44" fontId="2" fillId="0" borderId="25" xfId="0" applyNumberFormat="1" applyFont="1" applyBorder="1"/>
    <xf numFmtId="0" fontId="2" fillId="0" borderId="25" xfId="0" applyFont="1" applyBorder="1" applyAlignment="1">
      <alignment horizontal="center"/>
    </xf>
    <xf numFmtId="44" fontId="0" fillId="0" borderId="31" xfId="2" applyFont="1" applyBorder="1"/>
    <xf numFmtId="44" fontId="0" fillId="0" borderId="23" xfId="2" applyFont="1" applyBorder="1"/>
    <xf numFmtId="44" fontId="0" fillId="0" borderId="24" xfId="2" applyFont="1" applyBorder="1"/>
    <xf numFmtId="0" fontId="6" fillId="8" borderId="17" xfId="0" applyFont="1" applyFill="1" applyBorder="1" applyAlignment="1">
      <alignment horizontal="left"/>
    </xf>
    <xf numFmtId="0" fontId="6" fillId="8" borderId="26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44" fontId="0" fillId="5" borderId="29" xfId="2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left"/>
    </xf>
    <xf numFmtId="164" fontId="0" fillId="5" borderId="29" xfId="1" applyNumberFormat="1" applyFont="1" applyFill="1" applyBorder="1" applyAlignment="1">
      <alignment horizontal="center"/>
    </xf>
    <xf numFmtId="44" fontId="0" fillId="0" borderId="32" xfId="2" applyFont="1" applyBorder="1"/>
    <xf numFmtId="0" fontId="0" fillId="0" borderId="0" xfId="0" applyAlignment="1">
      <alignment horizontal="center"/>
    </xf>
    <xf numFmtId="0" fontId="2" fillId="6" borderId="14" xfId="0" applyFont="1" applyFill="1" applyBorder="1"/>
    <xf numFmtId="0" fontId="0" fillId="6" borderId="16" xfId="0" applyFill="1" applyBorder="1"/>
    <xf numFmtId="3" fontId="2" fillId="0" borderId="6" xfId="0" applyNumberFormat="1" applyFont="1" applyBorder="1" applyAlignment="1">
      <alignment horizontal="center"/>
    </xf>
    <xf numFmtId="0" fontId="2" fillId="6" borderId="7" xfId="0" applyFont="1" applyFill="1" applyBorder="1"/>
    <xf numFmtId="9" fontId="2" fillId="6" borderId="9" xfId="3" applyFont="1" applyFill="1" applyBorder="1" applyAlignment="1">
      <alignment horizontal="center"/>
    </xf>
    <xf numFmtId="0" fontId="2" fillId="7" borderId="14" xfId="0" applyFont="1" applyFill="1" applyBorder="1"/>
    <xf numFmtId="0" fontId="0" fillId="7" borderId="16" xfId="0" applyFill="1" applyBorder="1"/>
    <xf numFmtId="0" fontId="2" fillId="7" borderId="7" xfId="0" applyFont="1" applyFill="1" applyBorder="1"/>
    <xf numFmtId="9" fontId="2" fillId="7" borderId="9" xfId="3" applyFont="1" applyFill="1" applyBorder="1" applyAlignment="1">
      <alignment horizontal="center"/>
    </xf>
    <xf numFmtId="0" fontId="2" fillId="9" borderId="10" xfId="0" applyFont="1" applyFill="1" applyBorder="1"/>
    <xf numFmtId="9" fontId="2" fillId="9" borderId="12" xfId="3" applyFont="1" applyFill="1" applyBorder="1" applyAlignment="1">
      <alignment horizontal="center"/>
    </xf>
    <xf numFmtId="0" fontId="0" fillId="5" borderId="27" xfId="0" applyFill="1" applyBorder="1"/>
    <xf numFmtId="0" fontId="2" fillId="7" borderId="17" xfId="0" applyFont="1" applyFill="1" applyBorder="1"/>
    <xf numFmtId="0" fontId="2" fillId="7" borderId="26" xfId="0" applyFont="1" applyFill="1" applyBorder="1"/>
    <xf numFmtId="9" fontId="2" fillId="7" borderId="25" xfId="0" applyNumberFormat="1" applyFont="1" applyFill="1" applyBorder="1"/>
    <xf numFmtId="0" fontId="0" fillId="0" borderId="2" xfId="0" applyBorder="1"/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7" borderId="23" xfId="0" applyFont="1" applyFill="1" applyBorder="1"/>
    <xf numFmtId="0" fontId="2" fillId="7" borderId="22" xfId="0" applyFont="1" applyFill="1" applyBorder="1" applyAlignment="1">
      <alignment horizontal="center" wrapText="1"/>
    </xf>
    <xf numFmtId="0" fontId="0" fillId="0" borderId="23" xfId="0" applyFont="1" applyBorder="1"/>
    <xf numFmtId="44" fontId="4" fillId="0" borderId="23" xfId="2" applyFont="1" applyBorder="1"/>
    <xf numFmtId="44" fontId="4" fillId="5" borderId="23" xfId="2" applyFont="1" applyFill="1" applyBorder="1"/>
    <xf numFmtId="44" fontId="4" fillId="0" borderId="23" xfId="2" applyFont="1" applyFill="1" applyBorder="1"/>
    <xf numFmtId="0" fontId="2" fillId="7" borderId="33" xfId="0" applyFont="1" applyFill="1" applyBorder="1" applyAlignment="1">
      <alignment horizontal="center" wrapText="1"/>
    </xf>
    <xf numFmtId="0" fontId="0" fillId="0" borderId="23" xfId="0" applyBorder="1"/>
    <xf numFmtId="44" fontId="0" fillId="0" borderId="23" xfId="0" applyNumberFormat="1" applyBorder="1"/>
    <xf numFmtId="44" fontId="0" fillId="7" borderId="23" xfId="2" applyFont="1" applyFill="1" applyBorder="1"/>
    <xf numFmtId="0" fontId="2" fillId="0" borderId="25" xfId="0" applyFont="1" applyBorder="1"/>
    <xf numFmtId="0" fontId="0" fillId="5" borderId="1" xfId="0" applyFill="1" applyBorder="1" applyAlignment="1">
      <alignment horizontal="center"/>
    </xf>
    <xf numFmtId="44" fontId="0" fillId="0" borderId="0" xfId="0" applyNumberFormat="1"/>
    <xf numFmtId="44" fontId="0" fillId="0" borderId="24" xfId="0" applyNumberFormat="1" applyBorder="1"/>
    <xf numFmtId="44" fontId="0" fillId="0" borderId="31" xfId="0" applyNumberFormat="1" applyBorder="1"/>
    <xf numFmtId="44" fontId="0" fillId="0" borderId="25" xfId="2" applyFont="1" applyFill="1" applyBorder="1"/>
    <xf numFmtId="0" fontId="2" fillId="7" borderId="22" xfId="0" applyFont="1" applyFill="1" applyBorder="1" applyAlignment="1">
      <alignment horizontal="center" vertical="center" wrapText="1"/>
    </xf>
    <xf numFmtId="44" fontId="0" fillId="5" borderId="23" xfId="2" applyFont="1" applyFill="1" applyBorder="1"/>
    <xf numFmtId="44" fontId="2" fillId="0" borderId="23" xfId="2" applyFont="1" applyBorder="1"/>
    <xf numFmtId="44" fontId="0" fillId="0" borderId="23" xfId="2" applyFont="1" applyFill="1" applyBorder="1"/>
    <xf numFmtId="44" fontId="0" fillId="5" borderId="24" xfId="2" applyFont="1" applyFill="1" applyBorder="1"/>
    <xf numFmtId="44" fontId="0" fillId="5" borderId="31" xfId="2" applyFont="1" applyFill="1" applyBorder="1"/>
    <xf numFmtId="44" fontId="0" fillId="0" borderId="31" xfId="2" applyFont="1" applyFill="1" applyBorder="1"/>
    <xf numFmtId="0" fontId="2" fillId="0" borderId="36" xfId="0" applyFont="1" applyFill="1" applyBorder="1"/>
    <xf numFmtId="44" fontId="2" fillId="0" borderId="32" xfId="2" applyFont="1" applyFill="1" applyBorder="1"/>
    <xf numFmtId="44" fontId="2" fillId="0" borderId="25" xfId="2" applyFont="1" applyFill="1" applyBorder="1"/>
    <xf numFmtId="44" fontId="4" fillId="0" borderId="24" xfId="2" applyFont="1" applyBorder="1"/>
    <xf numFmtId="44" fontId="4" fillId="0" borderId="25" xfId="2" applyFont="1" applyBorder="1"/>
    <xf numFmtId="44" fontId="4" fillId="0" borderId="22" xfId="2" applyFont="1" applyBorder="1"/>
    <xf numFmtId="44" fontId="0" fillId="0" borderId="22" xfId="2" applyFont="1" applyFill="1" applyBorder="1"/>
    <xf numFmtId="0" fontId="0" fillId="0" borderId="32" xfId="0" applyBorder="1"/>
    <xf numFmtId="44" fontId="2" fillId="0" borderId="32" xfId="0" applyNumberFormat="1" applyFont="1" applyBorder="1"/>
    <xf numFmtId="0" fontId="2" fillId="7" borderId="34" xfId="0" applyFont="1" applyFill="1" applyBorder="1"/>
    <xf numFmtId="44" fontId="0" fillId="7" borderId="34" xfId="2" applyFont="1" applyFill="1" applyBorder="1"/>
    <xf numFmtId="44" fontId="2" fillId="0" borderId="25" xfId="2" applyFont="1" applyBorder="1"/>
    <xf numFmtId="44" fontId="4" fillId="5" borderId="24" xfId="2" applyFont="1" applyFill="1" applyBorder="1"/>
    <xf numFmtId="44" fontId="0" fillId="0" borderId="24" xfId="2" applyFont="1" applyFill="1" applyBorder="1"/>
    <xf numFmtId="0" fontId="0" fillId="0" borderId="35" xfId="0" applyBorder="1"/>
    <xf numFmtId="44" fontId="0" fillId="10" borderId="31" xfId="2" applyFont="1" applyFill="1" applyBorder="1"/>
    <xf numFmtId="44" fontId="0" fillId="10" borderId="23" xfId="2" applyFont="1" applyFill="1" applyBorder="1"/>
    <xf numFmtId="44" fontId="0" fillId="10" borderId="24" xfId="2" applyFont="1" applyFill="1" applyBorder="1"/>
    <xf numFmtId="43" fontId="0" fillId="10" borderId="31" xfId="1" applyFont="1" applyFill="1" applyBorder="1" applyAlignment="1">
      <alignment horizontal="center"/>
    </xf>
    <xf numFmtId="43" fontId="0" fillId="10" borderId="23" xfId="1" applyFont="1" applyFill="1" applyBorder="1" applyAlignment="1">
      <alignment horizontal="center"/>
    </xf>
    <xf numFmtId="43" fontId="0" fillId="10" borderId="24" xfId="1" applyFont="1" applyFill="1" applyBorder="1" applyAlignment="1">
      <alignment horizontal="center"/>
    </xf>
    <xf numFmtId="3" fontId="2" fillId="10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left"/>
    </xf>
    <xf numFmtId="0" fontId="6" fillId="8" borderId="2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55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9445-AEDE-4495-B3EB-53EB72F17FB4}">
  <sheetPr>
    <tabColor theme="4"/>
  </sheetPr>
  <dimension ref="A1:J26"/>
  <sheetViews>
    <sheetView workbookViewId="0">
      <selection activeCell="G1" sqref="G1:J1"/>
    </sheetView>
  </sheetViews>
  <sheetFormatPr baseColWidth="10" defaultColWidth="8.83203125" defaultRowHeight="15" x14ac:dyDescent="0.2"/>
  <cols>
    <col min="2" max="2" width="13.6640625" customWidth="1"/>
    <col min="3" max="4" width="17.83203125" customWidth="1"/>
    <col min="5" max="5" width="17.33203125" customWidth="1"/>
    <col min="6" max="6" width="13.1640625" customWidth="1"/>
  </cols>
  <sheetData>
    <row r="1" spans="1:10" ht="20" thickBot="1" x14ac:dyDescent="0.3">
      <c r="A1" s="20" t="s">
        <v>107</v>
      </c>
      <c r="B1" s="2"/>
      <c r="G1" s="113" t="s">
        <v>4</v>
      </c>
      <c r="H1" s="114"/>
      <c r="I1" s="114"/>
      <c r="J1" s="7"/>
    </row>
    <row r="2" spans="1:10" ht="16" thickBot="1" x14ac:dyDescent="0.25"/>
    <row r="3" spans="1:10" x14ac:dyDescent="0.2">
      <c r="A3" s="121" t="s">
        <v>47</v>
      </c>
      <c r="B3" s="122"/>
      <c r="C3" s="122"/>
      <c r="D3" s="122"/>
      <c r="E3" s="123"/>
    </row>
    <row r="4" spans="1:10" ht="16" x14ac:dyDescent="0.2">
      <c r="A4" s="124" t="s">
        <v>1</v>
      </c>
      <c r="B4" s="125"/>
      <c r="C4" s="3" t="s">
        <v>0</v>
      </c>
      <c r="D4" s="42" t="s">
        <v>67</v>
      </c>
      <c r="E4" s="4" t="s">
        <v>68</v>
      </c>
    </row>
    <row r="5" spans="1:10" x14ac:dyDescent="0.2">
      <c r="A5" s="126" t="s">
        <v>37</v>
      </c>
      <c r="B5" s="127"/>
      <c r="C5" s="8">
        <v>125</v>
      </c>
      <c r="D5" s="46">
        <v>50</v>
      </c>
      <c r="E5" s="5">
        <f>C5*D5/12</f>
        <v>520.83333333333337</v>
      </c>
    </row>
    <row r="6" spans="1:10" x14ac:dyDescent="0.2">
      <c r="A6" s="126" t="s">
        <v>38</v>
      </c>
      <c r="B6" s="127"/>
      <c r="C6" s="8">
        <v>140</v>
      </c>
      <c r="D6" s="46">
        <v>50</v>
      </c>
      <c r="E6" s="5">
        <f t="shared" ref="E6:E24" si="0">C6*D6/12</f>
        <v>583.33333333333337</v>
      </c>
    </row>
    <row r="7" spans="1:10" x14ac:dyDescent="0.2">
      <c r="A7" s="126" t="s">
        <v>39</v>
      </c>
      <c r="B7" s="127"/>
      <c r="C7" s="8">
        <v>150</v>
      </c>
      <c r="D7" s="46">
        <v>50</v>
      </c>
      <c r="E7" s="5">
        <f t="shared" si="0"/>
        <v>625</v>
      </c>
    </row>
    <row r="8" spans="1:10" x14ac:dyDescent="0.2">
      <c r="A8" s="126" t="s">
        <v>40</v>
      </c>
      <c r="B8" s="127"/>
      <c r="C8" s="8">
        <v>160</v>
      </c>
      <c r="D8" s="46">
        <v>50</v>
      </c>
      <c r="E8" s="5">
        <f t="shared" si="0"/>
        <v>666.66666666666663</v>
      </c>
    </row>
    <row r="9" spans="1:10" x14ac:dyDescent="0.2">
      <c r="A9" s="126" t="s">
        <v>41</v>
      </c>
      <c r="B9" s="127"/>
      <c r="C9" s="8">
        <v>140</v>
      </c>
      <c r="D9" s="46">
        <v>50</v>
      </c>
      <c r="E9" s="5">
        <f t="shared" si="0"/>
        <v>583.33333333333337</v>
      </c>
    </row>
    <row r="10" spans="1:10" x14ac:dyDescent="0.2">
      <c r="A10" s="126" t="s">
        <v>42</v>
      </c>
      <c r="B10" s="127"/>
      <c r="C10" s="8">
        <v>140</v>
      </c>
      <c r="D10" s="46">
        <v>50</v>
      </c>
      <c r="E10" s="5">
        <f t="shared" si="0"/>
        <v>583.33333333333337</v>
      </c>
    </row>
    <row r="11" spans="1:10" x14ac:dyDescent="0.2">
      <c r="A11" s="126" t="s">
        <v>43</v>
      </c>
      <c r="B11" s="127"/>
      <c r="C11" s="8">
        <v>150</v>
      </c>
      <c r="D11" s="46">
        <v>50</v>
      </c>
      <c r="E11" s="5">
        <f t="shared" si="0"/>
        <v>625</v>
      </c>
    </row>
    <row r="12" spans="1:10" x14ac:dyDescent="0.2">
      <c r="A12" s="126" t="s">
        <v>44</v>
      </c>
      <c r="B12" s="127"/>
      <c r="C12" s="8">
        <v>180</v>
      </c>
      <c r="D12" s="46">
        <v>50</v>
      </c>
      <c r="E12" s="5">
        <f t="shared" si="0"/>
        <v>750</v>
      </c>
    </row>
    <row r="13" spans="1:10" x14ac:dyDescent="0.2">
      <c r="A13" s="126" t="s">
        <v>48</v>
      </c>
      <c r="B13" s="127"/>
      <c r="C13" s="8">
        <v>170</v>
      </c>
      <c r="D13" s="46">
        <v>50</v>
      </c>
      <c r="E13" s="5">
        <f t="shared" si="0"/>
        <v>708.33333333333337</v>
      </c>
    </row>
    <row r="14" spans="1:10" x14ac:dyDescent="0.2">
      <c r="A14" s="126" t="s">
        <v>49</v>
      </c>
      <c r="B14" s="127"/>
      <c r="C14" s="8">
        <v>150</v>
      </c>
      <c r="D14" s="46">
        <v>50</v>
      </c>
      <c r="E14" s="5">
        <f t="shared" si="0"/>
        <v>625</v>
      </c>
    </row>
    <row r="15" spans="1:10" x14ac:dyDescent="0.2">
      <c r="A15" s="115"/>
      <c r="B15" s="116"/>
      <c r="C15" s="8"/>
      <c r="D15" s="43"/>
      <c r="E15" s="5">
        <f t="shared" si="0"/>
        <v>0</v>
      </c>
    </row>
    <row r="16" spans="1:10" x14ac:dyDescent="0.2">
      <c r="A16" s="115"/>
      <c r="B16" s="116"/>
      <c r="C16" s="8"/>
      <c r="D16" s="43"/>
      <c r="E16" s="5">
        <f t="shared" si="0"/>
        <v>0</v>
      </c>
    </row>
    <row r="17" spans="1:5" x14ac:dyDescent="0.2">
      <c r="A17" s="115"/>
      <c r="B17" s="116"/>
      <c r="C17" s="8"/>
      <c r="D17" s="43"/>
      <c r="E17" s="5">
        <f t="shared" si="0"/>
        <v>0</v>
      </c>
    </row>
    <row r="18" spans="1:5" x14ac:dyDescent="0.2">
      <c r="A18" s="115"/>
      <c r="B18" s="116"/>
      <c r="C18" s="8"/>
      <c r="D18" s="43"/>
      <c r="E18" s="5">
        <f t="shared" si="0"/>
        <v>0</v>
      </c>
    </row>
    <row r="19" spans="1:5" x14ac:dyDescent="0.2">
      <c r="A19" s="115"/>
      <c r="B19" s="116"/>
      <c r="C19" s="8"/>
      <c r="D19" s="43"/>
      <c r="E19" s="5">
        <f t="shared" si="0"/>
        <v>0</v>
      </c>
    </row>
    <row r="20" spans="1:5" x14ac:dyDescent="0.2">
      <c r="A20" s="115"/>
      <c r="B20" s="116"/>
      <c r="C20" s="8"/>
      <c r="D20" s="43"/>
      <c r="E20" s="5">
        <f t="shared" si="0"/>
        <v>0</v>
      </c>
    </row>
    <row r="21" spans="1:5" x14ac:dyDescent="0.2">
      <c r="A21" s="115"/>
      <c r="B21" s="116"/>
      <c r="C21" s="8"/>
      <c r="D21" s="43"/>
      <c r="E21" s="5">
        <f t="shared" si="0"/>
        <v>0</v>
      </c>
    </row>
    <row r="22" spans="1:5" x14ac:dyDescent="0.2">
      <c r="A22" s="115"/>
      <c r="B22" s="116"/>
      <c r="C22" s="8"/>
      <c r="D22" s="43"/>
      <c r="E22" s="5">
        <f t="shared" si="0"/>
        <v>0</v>
      </c>
    </row>
    <row r="23" spans="1:5" x14ac:dyDescent="0.2">
      <c r="A23" s="115"/>
      <c r="B23" s="116"/>
      <c r="C23" s="8"/>
      <c r="D23" s="43"/>
      <c r="E23" s="5">
        <f t="shared" si="0"/>
        <v>0</v>
      </c>
    </row>
    <row r="24" spans="1:5" x14ac:dyDescent="0.2">
      <c r="A24" s="115"/>
      <c r="B24" s="116"/>
      <c r="C24" s="8"/>
      <c r="D24" s="43"/>
      <c r="E24" s="5">
        <f t="shared" si="0"/>
        <v>0</v>
      </c>
    </row>
    <row r="25" spans="1:5" x14ac:dyDescent="0.2">
      <c r="A25" s="117" t="s">
        <v>2</v>
      </c>
      <c r="B25" s="118"/>
      <c r="C25" s="29">
        <f>COUNT(C5:C24)</f>
        <v>10</v>
      </c>
      <c r="D25" s="44"/>
      <c r="E25" s="6"/>
    </row>
    <row r="26" spans="1:5" ht="16" thickBot="1" x14ac:dyDescent="0.25">
      <c r="A26" s="119" t="s">
        <v>3</v>
      </c>
      <c r="B26" s="120"/>
      <c r="C26" s="120"/>
      <c r="D26" s="45"/>
      <c r="E26" s="18">
        <f>SUM(E5:E24)/C25</f>
        <v>627.08333333333326</v>
      </c>
    </row>
  </sheetData>
  <mergeCells count="25">
    <mergeCell ref="A11:B11"/>
    <mergeCell ref="A12:B12"/>
    <mergeCell ref="A13:B13"/>
    <mergeCell ref="A14:B14"/>
    <mergeCell ref="A6:B6"/>
    <mergeCell ref="A7:B7"/>
    <mergeCell ref="A8:B8"/>
    <mergeCell ref="A9:B9"/>
    <mergeCell ref="A10:B10"/>
    <mergeCell ref="G1:I1"/>
    <mergeCell ref="A23:B23"/>
    <mergeCell ref="A24:B24"/>
    <mergeCell ref="A25:B25"/>
    <mergeCell ref="A26:C26"/>
    <mergeCell ref="A18:B18"/>
    <mergeCell ref="A19:B19"/>
    <mergeCell ref="A20:B20"/>
    <mergeCell ref="A21:B21"/>
    <mergeCell ref="A22:B22"/>
    <mergeCell ref="A15:B15"/>
    <mergeCell ref="A16:B16"/>
    <mergeCell ref="A3:E3"/>
    <mergeCell ref="A17:B17"/>
    <mergeCell ref="A4:B4"/>
    <mergeCell ref="A5:B5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9DEF-722F-4E47-AACE-838968045654}">
  <sheetPr>
    <tabColor theme="9" tint="-0.249977111117893"/>
  </sheetPr>
  <dimension ref="A1:H14"/>
  <sheetViews>
    <sheetView workbookViewId="0">
      <selection activeCell="E11" sqref="E11"/>
    </sheetView>
  </sheetViews>
  <sheetFormatPr baseColWidth="10" defaultColWidth="8.83203125" defaultRowHeight="15" x14ac:dyDescent="0.2"/>
  <cols>
    <col min="2" max="2" width="21.5" customWidth="1"/>
    <col min="3" max="3" width="10.5" bestFit="1" customWidth="1"/>
    <col min="4" max="4" width="11.33203125" bestFit="1" customWidth="1"/>
    <col min="5" max="5" width="21.1640625" customWidth="1"/>
    <col min="6" max="6" width="24.1640625" customWidth="1"/>
    <col min="7" max="7" width="16.83203125" bestFit="1" customWidth="1"/>
    <col min="8" max="8" width="12" bestFit="1" customWidth="1"/>
  </cols>
  <sheetData>
    <row r="1" spans="1:8" ht="20" thickBot="1" x14ac:dyDescent="0.3">
      <c r="A1" s="20" t="s">
        <v>50</v>
      </c>
      <c r="E1" s="105"/>
      <c r="F1" s="36" t="s">
        <v>4</v>
      </c>
      <c r="G1" s="60"/>
    </row>
    <row r="2" spans="1:8" ht="16" thickBot="1" x14ac:dyDescent="0.25"/>
    <row r="3" spans="1:8" ht="16" thickBot="1" x14ac:dyDescent="0.25">
      <c r="F3" s="135" t="s">
        <v>108</v>
      </c>
      <c r="G3" s="136"/>
      <c r="H3" s="23">
        <v>0.1</v>
      </c>
    </row>
    <row r="4" spans="1:8" ht="16" thickBot="1" x14ac:dyDescent="0.25"/>
    <row r="5" spans="1:8" ht="16" thickBot="1" x14ac:dyDescent="0.25">
      <c r="A5" s="133"/>
      <c r="B5" s="134"/>
      <c r="C5" s="134"/>
      <c r="D5" s="36" t="s">
        <v>53</v>
      </c>
      <c r="E5" s="36" t="s">
        <v>45</v>
      </c>
      <c r="F5" s="36" t="s">
        <v>57</v>
      </c>
      <c r="G5" s="36" t="s">
        <v>67</v>
      </c>
      <c r="H5" s="36" t="s">
        <v>58</v>
      </c>
    </row>
    <row r="6" spans="1:8" x14ac:dyDescent="0.2">
      <c r="A6" s="137" t="s">
        <v>51</v>
      </c>
      <c r="B6" s="138"/>
      <c r="C6" s="139"/>
      <c r="D6" s="106">
        <v>12</v>
      </c>
      <c r="E6" s="37">
        <f>D6*$H$3</f>
        <v>1.2000000000000002</v>
      </c>
      <c r="F6" s="109">
        <v>30</v>
      </c>
      <c r="G6" s="109">
        <v>50</v>
      </c>
      <c r="H6" s="37">
        <f>(D6+E6)*F6*G6/12</f>
        <v>1650</v>
      </c>
    </row>
    <row r="7" spans="1:8" x14ac:dyDescent="0.2">
      <c r="A7" s="140" t="s">
        <v>52</v>
      </c>
      <c r="B7" s="141"/>
      <c r="C7" s="142"/>
      <c r="D7" s="107">
        <v>12</v>
      </c>
      <c r="E7" s="38">
        <f t="shared" ref="E7:E8" si="0">D7*$H$3</f>
        <v>1.2000000000000002</v>
      </c>
      <c r="F7" s="110">
        <v>20</v>
      </c>
      <c r="G7" s="110">
        <v>50</v>
      </c>
      <c r="H7" s="37">
        <f t="shared" ref="H7:H8" si="1">(D7+E7)*F7*G7/12</f>
        <v>1100</v>
      </c>
    </row>
    <row r="8" spans="1:8" ht="16" thickBot="1" x14ac:dyDescent="0.25">
      <c r="A8" s="130" t="s">
        <v>55</v>
      </c>
      <c r="B8" s="131"/>
      <c r="C8" s="132"/>
      <c r="D8" s="108">
        <v>0</v>
      </c>
      <c r="E8" s="39">
        <f t="shared" si="0"/>
        <v>0</v>
      </c>
      <c r="F8" s="111">
        <v>0</v>
      </c>
      <c r="G8" s="111">
        <v>50</v>
      </c>
      <c r="H8" s="47">
        <f t="shared" si="1"/>
        <v>0</v>
      </c>
    </row>
    <row r="9" spans="1:8" s="34" customFormat="1" ht="16" thickBot="1" x14ac:dyDescent="0.25">
      <c r="A9" s="31"/>
      <c r="B9" s="31"/>
      <c r="C9" s="31"/>
      <c r="D9" s="32"/>
      <c r="E9" s="32"/>
      <c r="F9" s="33"/>
      <c r="G9" s="33"/>
      <c r="H9" s="32"/>
    </row>
    <row r="10" spans="1:8" ht="16" thickBot="1" x14ac:dyDescent="0.25">
      <c r="A10" s="40" t="s">
        <v>56</v>
      </c>
      <c r="B10" s="41"/>
      <c r="C10" s="36">
        <f>COUNTIF(D6:D8, "&gt;0")</f>
        <v>2</v>
      </c>
    </row>
    <row r="11" spans="1:8" ht="16" thickBot="1" x14ac:dyDescent="0.25">
      <c r="A11" s="128" t="s">
        <v>59</v>
      </c>
      <c r="B11" s="129"/>
      <c r="C11" s="35">
        <f>SUM(H6:H8)/C10</f>
        <v>1375</v>
      </c>
    </row>
    <row r="14" spans="1:8" x14ac:dyDescent="0.2">
      <c r="E14" s="30"/>
    </row>
  </sheetData>
  <mergeCells count="6">
    <mergeCell ref="A11:B11"/>
    <mergeCell ref="A8:C8"/>
    <mergeCell ref="A5:C5"/>
    <mergeCell ref="F3:G3"/>
    <mergeCell ref="A6:C6"/>
    <mergeCell ref="A7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AA41-575C-4F47-AE2D-A14F31203B55}">
  <sheetPr>
    <tabColor theme="4" tint="0.39997558519241921"/>
  </sheetPr>
  <dimension ref="A1:O9"/>
  <sheetViews>
    <sheetView workbookViewId="0">
      <selection activeCell="C8" sqref="C8"/>
    </sheetView>
  </sheetViews>
  <sheetFormatPr baseColWidth="10" defaultColWidth="8.83203125" defaultRowHeight="15" x14ac:dyDescent="0.2"/>
  <cols>
    <col min="2" max="2" width="15.5" customWidth="1"/>
    <col min="3" max="4" width="12.83203125" customWidth="1"/>
    <col min="5" max="5" width="12" customWidth="1"/>
    <col min="6" max="14" width="11.6640625" bestFit="1" customWidth="1"/>
    <col min="15" max="15" width="12.6640625" bestFit="1" customWidth="1"/>
  </cols>
  <sheetData>
    <row r="1" spans="1:15" ht="20" thickBot="1" x14ac:dyDescent="0.3">
      <c r="A1" s="20" t="s">
        <v>5</v>
      </c>
      <c r="B1" s="21"/>
      <c r="G1" s="113" t="s">
        <v>4</v>
      </c>
      <c r="H1" s="114"/>
      <c r="I1" s="114"/>
      <c r="J1" s="7"/>
    </row>
    <row r="3" spans="1:15" ht="16" thickBot="1" x14ac:dyDescent="0.25"/>
    <row r="4" spans="1:15" x14ac:dyDescent="0.2">
      <c r="A4" s="148"/>
      <c r="B4" s="149"/>
      <c r="C4" s="145" t="s">
        <v>54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1"/>
    </row>
    <row r="5" spans="1:15" x14ac:dyDescent="0.2">
      <c r="A5" s="150" t="s">
        <v>6</v>
      </c>
      <c r="B5" s="151"/>
      <c r="C5" s="27" t="s">
        <v>7</v>
      </c>
      <c r="D5" s="27" t="s">
        <v>8</v>
      </c>
      <c r="E5" s="27" t="s">
        <v>9</v>
      </c>
      <c r="F5" s="27" t="s">
        <v>10</v>
      </c>
      <c r="G5" s="27" t="s">
        <v>11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16</v>
      </c>
      <c r="M5" s="27" t="s">
        <v>17</v>
      </c>
      <c r="N5" s="27" t="s">
        <v>18</v>
      </c>
      <c r="O5" s="15" t="s">
        <v>21</v>
      </c>
    </row>
    <row r="6" spans="1:15" x14ac:dyDescent="0.2">
      <c r="A6" s="143" t="s">
        <v>19</v>
      </c>
      <c r="B6" s="144"/>
      <c r="C6" s="25">
        <v>10</v>
      </c>
      <c r="D6" s="79">
        <v>10</v>
      </c>
      <c r="E6" s="79">
        <v>10</v>
      </c>
      <c r="F6" s="79">
        <v>10</v>
      </c>
      <c r="G6" s="79">
        <v>10</v>
      </c>
      <c r="H6" s="79">
        <v>10</v>
      </c>
      <c r="I6" s="79">
        <v>10</v>
      </c>
      <c r="J6" s="79">
        <v>10</v>
      </c>
      <c r="K6" s="79">
        <v>10</v>
      </c>
      <c r="L6" s="79">
        <v>10</v>
      </c>
      <c r="M6" s="79">
        <v>10</v>
      </c>
      <c r="N6" s="79">
        <v>10</v>
      </c>
      <c r="O6" s="79">
        <v>10</v>
      </c>
    </row>
    <row r="7" spans="1:15" x14ac:dyDescent="0.2">
      <c r="A7" s="143" t="s">
        <v>92</v>
      </c>
      <c r="B7" s="144"/>
      <c r="C7" s="10">
        <f>'Child Tuition Data'!$E$26*'Monthly Enrollment Forecast'!C6</f>
        <v>6270.8333333333321</v>
      </c>
      <c r="D7" s="10">
        <f>'Child Tuition Data'!$E$26*'Monthly Enrollment Forecast'!D6</f>
        <v>6270.8333333333321</v>
      </c>
      <c r="E7" s="10">
        <f>'Child Tuition Data'!$E$26*'Monthly Enrollment Forecast'!E6</f>
        <v>6270.8333333333321</v>
      </c>
      <c r="F7" s="10">
        <f>'Child Tuition Data'!$E$26*'Monthly Enrollment Forecast'!F6</f>
        <v>6270.8333333333321</v>
      </c>
      <c r="G7" s="10">
        <f>'Child Tuition Data'!$E$26*'Monthly Enrollment Forecast'!G6</f>
        <v>6270.8333333333321</v>
      </c>
      <c r="H7" s="10">
        <f>'Child Tuition Data'!$E$26*'Monthly Enrollment Forecast'!H6</f>
        <v>6270.8333333333321</v>
      </c>
      <c r="I7" s="10">
        <f>'Child Tuition Data'!$E$26*'Monthly Enrollment Forecast'!I6</f>
        <v>6270.8333333333321</v>
      </c>
      <c r="J7" s="10">
        <f>'Child Tuition Data'!$E$26*'Monthly Enrollment Forecast'!J6</f>
        <v>6270.8333333333321</v>
      </c>
      <c r="K7" s="10">
        <f>'Child Tuition Data'!$E$26*'Monthly Enrollment Forecast'!K6</f>
        <v>6270.8333333333321</v>
      </c>
      <c r="L7" s="10">
        <f>'Child Tuition Data'!$E$26*'Monthly Enrollment Forecast'!L6</f>
        <v>6270.8333333333321</v>
      </c>
      <c r="M7" s="10">
        <f>'Child Tuition Data'!$E$26*'Monthly Enrollment Forecast'!M6</f>
        <v>6270.8333333333321</v>
      </c>
      <c r="N7" s="10">
        <f>'Child Tuition Data'!$E$26*'Monthly Enrollment Forecast'!N6</f>
        <v>6270.8333333333321</v>
      </c>
      <c r="O7" s="12">
        <f>SUM(C7:N7)</f>
        <v>75249.999999999971</v>
      </c>
    </row>
    <row r="8" spans="1:15" x14ac:dyDescent="0.2">
      <c r="A8" s="143" t="s">
        <v>66</v>
      </c>
      <c r="B8" s="144"/>
      <c r="C8" s="1">
        <f>'Assistant-Teacher Data'!$C$10</f>
        <v>2</v>
      </c>
      <c r="D8" s="1">
        <f>'Assistant-Teacher Data'!$C$10</f>
        <v>2</v>
      </c>
      <c r="E8" s="1">
        <f>'Assistant-Teacher Data'!$C$10</f>
        <v>2</v>
      </c>
      <c r="F8" s="1">
        <f>'Assistant-Teacher Data'!$C$10</f>
        <v>2</v>
      </c>
      <c r="G8" s="1">
        <f>'Assistant-Teacher Data'!$C$10</f>
        <v>2</v>
      </c>
      <c r="H8" s="1">
        <f>'Assistant-Teacher Data'!$C$10</f>
        <v>2</v>
      </c>
      <c r="I8" s="1">
        <f>'Assistant-Teacher Data'!$C$10</f>
        <v>2</v>
      </c>
      <c r="J8" s="1">
        <f>'Assistant-Teacher Data'!$C$10</f>
        <v>2</v>
      </c>
      <c r="K8" s="1">
        <f>'Assistant-Teacher Data'!$C$10</f>
        <v>2</v>
      </c>
      <c r="L8" s="1">
        <f>'Assistant-Teacher Data'!$C$10</f>
        <v>2</v>
      </c>
      <c r="M8" s="1">
        <f>'Assistant-Teacher Data'!$C$10</f>
        <v>2</v>
      </c>
      <c r="N8" s="1">
        <f>'Assistant-Teacher Data'!$C$10</f>
        <v>2</v>
      </c>
      <c r="O8" s="9"/>
    </row>
    <row r="9" spans="1:15" ht="16" thickBot="1" x14ac:dyDescent="0.25">
      <c r="A9" s="146" t="s">
        <v>20</v>
      </c>
      <c r="B9" s="147"/>
      <c r="C9" s="13">
        <f>C8*'Assistant-Teacher Data'!$C$11</f>
        <v>2750</v>
      </c>
      <c r="D9" s="13">
        <f>D8*'Assistant-Teacher Data'!$C$11</f>
        <v>2750</v>
      </c>
      <c r="E9" s="13">
        <f>E8*'Assistant-Teacher Data'!$C$11</f>
        <v>2750</v>
      </c>
      <c r="F9" s="13">
        <f>F8*'Assistant-Teacher Data'!$C$11</f>
        <v>2750</v>
      </c>
      <c r="G9" s="13">
        <f>G8*'Assistant-Teacher Data'!$C$11</f>
        <v>2750</v>
      </c>
      <c r="H9" s="13">
        <f>H8*'Assistant-Teacher Data'!$C$11</f>
        <v>2750</v>
      </c>
      <c r="I9" s="13">
        <f>I8*'Assistant-Teacher Data'!$C$11</f>
        <v>2750</v>
      </c>
      <c r="J9" s="13">
        <f>J8*'Assistant-Teacher Data'!$C$11</f>
        <v>2750</v>
      </c>
      <c r="K9" s="13">
        <f>K8*'Assistant-Teacher Data'!$C$11</f>
        <v>2750</v>
      </c>
      <c r="L9" s="13">
        <f>L8*'Assistant-Teacher Data'!$C$11</f>
        <v>2750</v>
      </c>
      <c r="M9" s="13">
        <f>M8*'Assistant-Teacher Data'!$C$11</f>
        <v>2750</v>
      </c>
      <c r="N9" s="13">
        <f>N8*'Assistant-Teacher Data'!$C$11</f>
        <v>2750</v>
      </c>
      <c r="O9" s="14">
        <f>SUM(C9:N9)</f>
        <v>33000</v>
      </c>
    </row>
  </sheetData>
  <mergeCells count="8">
    <mergeCell ref="G1:I1"/>
    <mergeCell ref="A7:B7"/>
    <mergeCell ref="C4:N4"/>
    <mergeCell ref="A8:B8"/>
    <mergeCell ref="A9:B9"/>
    <mergeCell ref="A4:B4"/>
    <mergeCell ref="A5:B5"/>
    <mergeCell ref="A6:B6"/>
  </mergeCells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E9F1-7F03-4574-AD85-318F0C414119}">
  <sheetPr>
    <tabColor theme="9" tint="0.39997558519241921"/>
  </sheetPr>
  <dimension ref="A1:K51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32.83203125" customWidth="1"/>
    <col min="2" max="2" width="16.1640625" customWidth="1"/>
    <col min="3" max="3" width="15.33203125" bestFit="1" customWidth="1"/>
    <col min="4" max="4" width="15.33203125" customWidth="1"/>
  </cols>
  <sheetData>
    <row r="1" spans="1:11" ht="33" thickBot="1" x14ac:dyDescent="0.25">
      <c r="A1" s="64"/>
      <c r="B1" s="69" t="s">
        <v>91</v>
      </c>
      <c r="C1" s="84" t="s">
        <v>95</v>
      </c>
      <c r="D1" s="74" t="s">
        <v>96</v>
      </c>
      <c r="F1" s="113" t="s">
        <v>4</v>
      </c>
      <c r="G1" s="114"/>
      <c r="H1" s="114"/>
      <c r="I1" s="7"/>
    </row>
    <row r="2" spans="1:11" ht="16" thickBot="1" x14ac:dyDescent="0.25">
      <c r="A2" s="65" t="s">
        <v>22</v>
      </c>
      <c r="B2" s="67"/>
      <c r="C2" s="75"/>
      <c r="D2" s="75"/>
    </row>
    <row r="3" spans="1:11" ht="16" thickBot="1" x14ac:dyDescent="0.25">
      <c r="A3" s="65" t="s">
        <v>23</v>
      </c>
      <c r="B3" s="67"/>
      <c r="C3" s="85">
        <v>0</v>
      </c>
      <c r="D3" s="76">
        <f>C3</f>
        <v>0</v>
      </c>
      <c r="F3" s="135" t="s">
        <v>46</v>
      </c>
      <c r="G3" s="136"/>
      <c r="H3" s="136"/>
      <c r="I3" s="136"/>
      <c r="J3" s="152"/>
      <c r="K3" s="24">
        <v>0.05</v>
      </c>
    </row>
    <row r="4" spans="1:11" x14ac:dyDescent="0.2">
      <c r="A4" s="65" t="s">
        <v>24</v>
      </c>
      <c r="B4" s="67"/>
      <c r="C4" s="38">
        <f>'Monthly Enrollment Forecast'!O7</f>
        <v>75249.999999999971</v>
      </c>
      <c r="D4" s="76">
        <f t="shared" ref="D4:D6" si="0">C4</f>
        <v>75249.999999999971</v>
      </c>
    </row>
    <row r="5" spans="1:11" x14ac:dyDescent="0.2">
      <c r="A5" s="65" t="s">
        <v>25</v>
      </c>
      <c r="B5" s="67"/>
      <c r="C5" s="85">
        <v>2000</v>
      </c>
      <c r="D5" s="76">
        <f t="shared" si="0"/>
        <v>2000</v>
      </c>
    </row>
    <row r="6" spans="1:11" x14ac:dyDescent="0.2">
      <c r="A6" s="65" t="s">
        <v>26</v>
      </c>
      <c r="B6" s="67"/>
      <c r="C6" s="85">
        <v>12000</v>
      </c>
      <c r="D6" s="76">
        <f t="shared" si="0"/>
        <v>12000</v>
      </c>
    </row>
    <row r="7" spans="1:11" x14ac:dyDescent="0.2">
      <c r="A7" s="65" t="s">
        <v>27</v>
      </c>
      <c r="B7" s="67"/>
      <c r="C7" s="86">
        <f>SUM(C3:C6)</f>
        <v>89249.999999999971</v>
      </c>
      <c r="D7" s="22">
        <f>SUM(D3:D6)</f>
        <v>89249.999999999971</v>
      </c>
    </row>
    <row r="8" spans="1:11" ht="5.5" customHeight="1" x14ac:dyDescent="0.2">
      <c r="A8" s="19"/>
      <c r="B8" s="68"/>
      <c r="C8" s="77"/>
      <c r="D8" s="77"/>
    </row>
    <row r="9" spans="1:11" x14ac:dyDescent="0.2">
      <c r="A9" s="65" t="s">
        <v>94</v>
      </c>
      <c r="B9" s="70"/>
      <c r="C9" s="38"/>
      <c r="D9" s="75"/>
    </row>
    <row r="10" spans="1:11" x14ac:dyDescent="0.2">
      <c r="A10" s="65" t="s">
        <v>97</v>
      </c>
      <c r="B10" s="70"/>
      <c r="C10" s="38"/>
      <c r="D10" s="75"/>
    </row>
    <row r="11" spans="1:11" x14ac:dyDescent="0.2">
      <c r="A11" s="65" t="s">
        <v>65</v>
      </c>
      <c r="B11" s="71"/>
      <c r="C11" s="85">
        <v>10000</v>
      </c>
      <c r="D11" s="76">
        <f>C11</f>
        <v>10000</v>
      </c>
    </row>
    <row r="12" spans="1:11" x14ac:dyDescent="0.2">
      <c r="A12" s="65" t="s">
        <v>64</v>
      </c>
      <c r="B12" s="71"/>
      <c r="C12" s="85">
        <v>1000</v>
      </c>
      <c r="D12" s="76">
        <f t="shared" ref="D12:D32" si="1">C12</f>
        <v>1000</v>
      </c>
    </row>
    <row r="13" spans="1:11" x14ac:dyDescent="0.2">
      <c r="A13" s="65" t="s">
        <v>102</v>
      </c>
      <c r="B13" s="71"/>
      <c r="C13" s="87">
        <f>'Monthly Enrollment Forecast'!$O$9</f>
        <v>33000</v>
      </c>
      <c r="D13" s="76">
        <f t="shared" si="1"/>
        <v>33000</v>
      </c>
    </row>
    <row r="14" spans="1:11" ht="16" thickBot="1" x14ac:dyDescent="0.25">
      <c r="A14" s="65" t="s">
        <v>28</v>
      </c>
      <c r="B14" s="94"/>
      <c r="C14" s="88">
        <f>50*26</f>
        <v>1300</v>
      </c>
      <c r="D14" s="81">
        <f t="shared" si="1"/>
        <v>1300</v>
      </c>
    </row>
    <row r="15" spans="1:11" ht="16" thickBot="1" x14ac:dyDescent="0.25">
      <c r="A15" s="65" t="s">
        <v>98</v>
      </c>
      <c r="B15" s="95"/>
      <c r="C15" s="92">
        <f>SUM(C11:C14)</f>
        <v>45300</v>
      </c>
      <c r="D15" s="93">
        <f>SUM(D11:D14)</f>
        <v>45300</v>
      </c>
    </row>
    <row r="16" spans="1:11" ht="3.75" customHeight="1" thickBot="1" x14ac:dyDescent="0.25">
      <c r="A16" s="65"/>
      <c r="B16" s="95"/>
      <c r="C16" s="83"/>
      <c r="D16" s="83"/>
    </row>
    <row r="17" spans="1:4" ht="15.75" customHeight="1" x14ac:dyDescent="0.2">
      <c r="A17" s="65" t="s">
        <v>99</v>
      </c>
      <c r="B17" s="96"/>
      <c r="C17" s="97"/>
      <c r="D17" s="97"/>
    </row>
    <row r="18" spans="1:4" x14ac:dyDescent="0.2">
      <c r="A18" s="65" t="s">
        <v>31</v>
      </c>
      <c r="B18" s="73"/>
      <c r="C18" s="85">
        <v>800</v>
      </c>
      <c r="D18" s="76">
        <f t="shared" ref="D18:D27" si="2">C18</f>
        <v>800</v>
      </c>
    </row>
    <row r="19" spans="1:4" x14ac:dyDescent="0.2">
      <c r="A19" s="65" t="s">
        <v>100</v>
      </c>
      <c r="B19" s="73"/>
      <c r="C19" s="85">
        <v>500</v>
      </c>
      <c r="D19" s="76">
        <f t="shared" si="2"/>
        <v>500</v>
      </c>
    </row>
    <row r="20" spans="1:4" x14ac:dyDescent="0.2">
      <c r="A20" s="65" t="s">
        <v>101</v>
      </c>
      <c r="B20" s="73"/>
      <c r="C20" s="89">
        <v>100</v>
      </c>
      <c r="D20" s="82">
        <f t="shared" si="2"/>
        <v>100</v>
      </c>
    </row>
    <row r="21" spans="1:4" x14ac:dyDescent="0.2">
      <c r="A21" s="65" t="s">
        <v>103</v>
      </c>
      <c r="B21" s="73"/>
      <c r="C21" s="89">
        <v>0</v>
      </c>
      <c r="D21" s="82">
        <f t="shared" si="2"/>
        <v>0</v>
      </c>
    </row>
    <row r="22" spans="1:4" x14ac:dyDescent="0.2">
      <c r="A22" s="65" t="s">
        <v>71</v>
      </c>
      <c r="B22" s="73"/>
      <c r="C22" s="85">
        <v>300</v>
      </c>
      <c r="D22" s="76">
        <f t="shared" si="2"/>
        <v>300</v>
      </c>
    </row>
    <row r="23" spans="1:4" x14ac:dyDescent="0.2">
      <c r="A23" s="65" t="s">
        <v>104</v>
      </c>
      <c r="B23" s="73"/>
      <c r="C23" s="89">
        <v>50</v>
      </c>
      <c r="D23" s="82">
        <f t="shared" si="2"/>
        <v>50</v>
      </c>
    </row>
    <row r="24" spans="1:4" x14ac:dyDescent="0.2">
      <c r="A24" s="65" t="s">
        <v>105</v>
      </c>
      <c r="B24" s="71"/>
      <c r="C24" s="85">
        <v>400</v>
      </c>
      <c r="D24" s="76">
        <f t="shared" si="2"/>
        <v>400</v>
      </c>
    </row>
    <row r="25" spans="1:4" x14ac:dyDescent="0.2">
      <c r="A25" s="65" t="s">
        <v>30</v>
      </c>
      <c r="B25" s="73"/>
      <c r="C25" s="85">
        <v>300</v>
      </c>
      <c r="D25" s="76">
        <f t="shared" si="2"/>
        <v>300</v>
      </c>
    </row>
    <row r="26" spans="1:4" x14ac:dyDescent="0.2">
      <c r="A26" s="65" t="s">
        <v>76</v>
      </c>
      <c r="B26" s="71"/>
      <c r="C26" s="85">
        <v>400</v>
      </c>
      <c r="D26" s="76">
        <f t="shared" si="2"/>
        <v>400</v>
      </c>
    </row>
    <row r="27" spans="1:4" x14ac:dyDescent="0.2">
      <c r="A27" s="65" t="s">
        <v>29</v>
      </c>
      <c r="B27" s="73"/>
      <c r="C27" s="85">
        <v>200</v>
      </c>
      <c r="D27" s="76">
        <f t="shared" si="2"/>
        <v>200</v>
      </c>
    </row>
    <row r="28" spans="1:4" x14ac:dyDescent="0.2">
      <c r="A28" s="65" t="s">
        <v>32</v>
      </c>
      <c r="B28" s="73"/>
      <c r="C28" s="85">
        <v>100</v>
      </c>
      <c r="D28" s="76">
        <f t="shared" si="1"/>
        <v>100</v>
      </c>
    </row>
    <row r="29" spans="1:4" x14ac:dyDescent="0.2">
      <c r="A29" s="65" t="s">
        <v>33</v>
      </c>
      <c r="B29" s="73"/>
      <c r="C29" s="85">
        <f>C4*$K$3</f>
        <v>3762.4999999999986</v>
      </c>
      <c r="D29" s="76">
        <f t="shared" si="1"/>
        <v>3762.4999999999986</v>
      </c>
    </row>
    <row r="30" spans="1:4" x14ac:dyDescent="0.2">
      <c r="A30" s="65" t="s">
        <v>34</v>
      </c>
      <c r="B30" s="73"/>
      <c r="C30" s="85">
        <v>1200</v>
      </c>
      <c r="D30" s="76">
        <f t="shared" si="1"/>
        <v>1200</v>
      </c>
    </row>
    <row r="31" spans="1:4" x14ac:dyDescent="0.2">
      <c r="A31" s="65" t="s">
        <v>72</v>
      </c>
      <c r="B31" s="73"/>
      <c r="C31" s="85">
        <v>500</v>
      </c>
      <c r="D31" s="76">
        <f t="shared" si="1"/>
        <v>500</v>
      </c>
    </row>
    <row r="32" spans="1:4" x14ac:dyDescent="0.2">
      <c r="A32" s="65" t="s">
        <v>73</v>
      </c>
      <c r="B32" s="73"/>
      <c r="C32" s="85">
        <v>100</v>
      </c>
      <c r="D32" s="76">
        <f t="shared" si="1"/>
        <v>100</v>
      </c>
    </row>
    <row r="33" spans="1:4" x14ac:dyDescent="0.2">
      <c r="A33" s="65" t="s">
        <v>75</v>
      </c>
      <c r="B33" s="73"/>
      <c r="C33" s="85">
        <v>500</v>
      </c>
      <c r="D33" s="76">
        <v>0</v>
      </c>
    </row>
    <row r="34" spans="1:4" x14ac:dyDescent="0.2">
      <c r="A34" s="65" t="s">
        <v>35</v>
      </c>
      <c r="B34" s="71"/>
      <c r="C34" s="85">
        <v>500</v>
      </c>
      <c r="D34" s="76">
        <f>C34</f>
        <v>500</v>
      </c>
    </row>
    <row r="35" spans="1:4" x14ac:dyDescent="0.2">
      <c r="A35" s="65" t="s">
        <v>78</v>
      </c>
      <c r="B35" s="71"/>
      <c r="C35" s="85">
        <v>500</v>
      </c>
      <c r="D35" s="76">
        <f>C35</f>
        <v>500</v>
      </c>
    </row>
    <row r="36" spans="1:4" x14ac:dyDescent="0.2">
      <c r="A36" s="65" t="s">
        <v>60</v>
      </c>
      <c r="B36" s="72">
        <v>3000</v>
      </c>
      <c r="C36" s="90">
        <f t="shared" ref="C36:C41" si="3">B36*$C$49</f>
        <v>1057.3630136986301</v>
      </c>
      <c r="D36" s="82">
        <v>0</v>
      </c>
    </row>
    <row r="37" spans="1:4" x14ac:dyDescent="0.2">
      <c r="A37" s="65" t="s">
        <v>74</v>
      </c>
      <c r="B37" s="72">
        <v>3000</v>
      </c>
      <c r="C37" s="87">
        <f t="shared" si="3"/>
        <v>1057.3630136986301</v>
      </c>
      <c r="D37" s="76">
        <v>0</v>
      </c>
    </row>
    <row r="38" spans="1:4" x14ac:dyDescent="0.2">
      <c r="A38" s="65" t="s">
        <v>69</v>
      </c>
      <c r="B38" s="72">
        <v>1000</v>
      </c>
      <c r="C38" s="87">
        <f t="shared" si="3"/>
        <v>352.45433789954342</v>
      </c>
      <c r="D38" s="76">
        <f>C38</f>
        <v>352.45433789954342</v>
      </c>
    </row>
    <row r="39" spans="1:4" x14ac:dyDescent="0.2">
      <c r="A39" s="65" t="s">
        <v>62</v>
      </c>
      <c r="B39" s="72">
        <v>1500</v>
      </c>
      <c r="C39" s="87">
        <f t="shared" si="3"/>
        <v>528.68150684931504</v>
      </c>
      <c r="D39" s="76">
        <f>C39</f>
        <v>528.68150684931504</v>
      </c>
    </row>
    <row r="40" spans="1:4" x14ac:dyDescent="0.2">
      <c r="A40" s="65" t="s">
        <v>63</v>
      </c>
      <c r="B40" s="72">
        <v>2400</v>
      </c>
      <c r="C40" s="87">
        <f t="shared" si="3"/>
        <v>845.89041095890411</v>
      </c>
      <c r="D40" s="76">
        <v>0</v>
      </c>
    </row>
    <row r="41" spans="1:4" x14ac:dyDescent="0.2">
      <c r="A41" s="65" t="s">
        <v>70</v>
      </c>
      <c r="B41" s="72">
        <v>1500</v>
      </c>
      <c r="C41" s="87">
        <f t="shared" si="3"/>
        <v>528.68150684931504</v>
      </c>
      <c r="D41" s="76">
        <v>0</v>
      </c>
    </row>
    <row r="42" spans="1:4" ht="16" thickBot="1" x14ac:dyDescent="0.25">
      <c r="A42" s="65" t="s">
        <v>77</v>
      </c>
      <c r="B42" s="103">
        <v>1200</v>
      </c>
      <c r="C42" s="104">
        <f t="shared" ref="C42" si="4">B42*$C$49</f>
        <v>422.94520547945206</v>
      </c>
      <c r="D42" s="81">
        <v>0</v>
      </c>
    </row>
    <row r="43" spans="1:4" ht="16" thickBot="1" x14ac:dyDescent="0.25">
      <c r="A43" s="91" t="s">
        <v>106</v>
      </c>
      <c r="B43" s="98"/>
      <c r="C43" s="99">
        <f>SUM(C18:C42)</f>
        <v>15005.878995433788</v>
      </c>
      <c r="D43" s="99">
        <f>SUM(D18:D42)</f>
        <v>10593.635844748856</v>
      </c>
    </row>
    <row r="44" spans="1:4" ht="5.5" customHeight="1" thickBot="1" x14ac:dyDescent="0.25">
      <c r="A44" s="19"/>
      <c r="B44" s="100"/>
      <c r="C44" s="101"/>
      <c r="D44" s="101"/>
    </row>
    <row r="45" spans="1:4" ht="16" thickBot="1" x14ac:dyDescent="0.25">
      <c r="A45" s="65" t="s">
        <v>36</v>
      </c>
      <c r="B45" s="78"/>
      <c r="C45" s="102">
        <f>C15+C43</f>
        <v>60305.878995433784</v>
      </c>
      <c r="D45" s="35">
        <f>D15+D43</f>
        <v>55893.63584474886</v>
      </c>
    </row>
    <row r="46" spans="1:4" ht="5.5" customHeight="1" thickBot="1" x14ac:dyDescent="0.25">
      <c r="A46" s="19"/>
      <c r="B46" s="100"/>
      <c r="C46" s="101"/>
      <c r="D46" s="101"/>
    </row>
    <row r="47" spans="1:4" ht="16" thickBot="1" x14ac:dyDescent="0.25">
      <c r="A47" s="66" t="s">
        <v>79</v>
      </c>
      <c r="B47" s="78"/>
      <c r="C47" s="102">
        <f>C7-C45</f>
        <v>28944.121004566186</v>
      </c>
      <c r="D47" s="35">
        <f>D7-D45</f>
        <v>33356.364155251111</v>
      </c>
    </row>
    <row r="48" spans="1:4" ht="16" thickBot="1" x14ac:dyDescent="0.25">
      <c r="C48" s="16"/>
    </row>
    <row r="49" spans="1:4" ht="16" thickBot="1" x14ac:dyDescent="0.25">
      <c r="A49" s="61" t="s">
        <v>61</v>
      </c>
      <c r="B49" s="62"/>
      <c r="C49" s="63">
        <f>'Time-Space Percentage'!B17</f>
        <v>0.35245433789954339</v>
      </c>
    </row>
    <row r="51" spans="1:4" x14ac:dyDescent="0.2">
      <c r="D51" s="80"/>
    </row>
  </sheetData>
  <mergeCells count="2">
    <mergeCell ref="F1:H1"/>
    <mergeCell ref="F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FEE0-D52B-4273-8A49-C105F5668D1E}">
  <sheetPr>
    <tabColor theme="4" tint="0.79998168889431442"/>
  </sheetPr>
  <dimension ref="A1:G17"/>
  <sheetViews>
    <sheetView tabSelected="1" workbookViewId="0">
      <selection activeCell="D15" sqref="D15"/>
    </sheetView>
  </sheetViews>
  <sheetFormatPr baseColWidth="10" defaultColWidth="8.83203125" defaultRowHeight="15" x14ac:dyDescent="0.2"/>
  <cols>
    <col min="1" max="1" width="79.1640625" customWidth="1"/>
    <col min="2" max="2" width="9" customWidth="1"/>
  </cols>
  <sheetData>
    <row r="1" spans="1:7" ht="16" thickBot="1" x14ac:dyDescent="0.25">
      <c r="A1" s="78" t="s">
        <v>80</v>
      </c>
      <c r="D1" s="113" t="s">
        <v>4</v>
      </c>
      <c r="E1" s="114"/>
      <c r="F1" s="114"/>
      <c r="G1" s="7"/>
    </row>
    <row r="2" spans="1:7" ht="16" thickBot="1" x14ac:dyDescent="0.25"/>
    <row r="3" spans="1:7" x14ac:dyDescent="0.2">
      <c r="A3" s="49" t="s">
        <v>81</v>
      </c>
      <c r="B3" s="50"/>
    </row>
    <row r="4" spans="1:7" x14ac:dyDescent="0.2">
      <c r="A4" s="26" t="s">
        <v>82</v>
      </c>
      <c r="B4" s="112">
        <v>11</v>
      </c>
    </row>
    <row r="5" spans="1:7" x14ac:dyDescent="0.2">
      <c r="A5" s="28" t="s">
        <v>93</v>
      </c>
      <c r="B5" s="112">
        <v>2</v>
      </c>
    </row>
    <row r="6" spans="1:7" x14ac:dyDescent="0.2">
      <c r="A6" s="17" t="s">
        <v>83</v>
      </c>
      <c r="B6" s="112">
        <v>5</v>
      </c>
    </row>
    <row r="7" spans="1:7" x14ac:dyDescent="0.2">
      <c r="A7" s="17" t="s">
        <v>84</v>
      </c>
      <c r="B7" s="112">
        <v>50</v>
      </c>
    </row>
    <row r="8" spans="1:7" x14ac:dyDescent="0.2">
      <c r="A8" s="17" t="s">
        <v>85</v>
      </c>
      <c r="B8" s="51">
        <f>(B4+B5)*B6*B7</f>
        <v>3250</v>
      </c>
    </row>
    <row r="9" spans="1:7" x14ac:dyDescent="0.2">
      <c r="A9" s="17" t="s">
        <v>86</v>
      </c>
      <c r="B9" s="51">
        <f>365*24</f>
        <v>8760</v>
      </c>
    </row>
    <row r="10" spans="1:7" ht="16" thickBot="1" x14ac:dyDescent="0.25">
      <c r="A10" s="52" t="s">
        <v>81</v>
      </c>
      <c r="B10" s="53">
        <f>B8/B9</f>
        <v>0.37100456621004568</v>
      </c>
    </row>
    <row r="11" spans="1:7" ht="16" thickBot="1" x14ac:dyDescent="0.25">
      <c r="B11" s="48"/>
    </row>
    <row r="12" spans="1:7" x14ac:dyDescent="0.2">
      <c r="A12" s="54" t="s">
        <v>87</v>
      </c>
      <c r="B12" s="55"/>
    </row>
    <row r="13" spans="1:7" x14ac:dyDescent="0.2">
      <c r="A13" s="26" t="s">
        <v>88</v>
      </c>
      <c r="B13" s="112">
        <v>1900</v>
      </c>
    </row>
    <row r="14" spans="1:7" x14ac:dyDescent="0.2">
      <c r="A14" s="26" t="s">
        <v>89</v>
      </c>
      <c r="B14" s="112">
        <v>2000</v>
      </c>
    </row>
    <row r="15" spans="1:7" ht="16" thickBot="1" x14ac:dyDescent="0.25">
      <c r="A15" s="56" t="s">
        <v>81</v>
      </c>
      <c r="B15" s="57">
        <f>B13/B14</f>
        <v>0.95</v>
      </c>
    </row>
    <row r="16" spans="1:7" ht="16" thickBot="1" x14ac:dyDescent="0.25"/>
    <row r="17" spans="1:2" ht="16" thickBot="1" x14ac:dyDescent="0.25">
      <c r="A17" s="58" t="s">
        <v>90</v>
      </c>
      <c r="B17" s="59">
        <f>B10*B15</f>
        <v>0.35245433789954339</v>
      </c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Child Tuition Data</vt:lpstr>
      <vt:lpstr>Assistant-Teacher Data</vt:lpstr>
      <vt:lpstr>Monthly Enrollment Forecast</vt:lpstr>
      <vt:lpstr>Profit &amp; Loss</vt:lpstr>
      <vt:lpstr>Time-Space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Byrne</dc:creator>
  <cp:lastModifiedBy>Sharon Easterling</cp:lastModifiedBy>
  <dcterms:created xsi:type="dcterms:W3CDTF">2020-12-12T17:29:07Z</dcterms:created>
  <dcterms:modified xsi:type="dcterms:W3CDTF">2021-05-21T14:24:06Z</dcterms:modified>
</cp:coreProperties>
</file>